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5600" windowHeight="7740" activeTab="1"/>
  </bookViews>
  <sheets>
    <sheet name="muminus" sheetId="2" r:id="rId1"/>
    <sheet name="muplus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3" i="2" l="1"/>
  <c r="F23" i="2"/>
  <c r="E28" i="2"/>
  <c r="J21" i="1"/>
  <c r="G28" i="1"/>
  <c r="C20" i="2"/>
  <c r="B19" i="2"/>
  <c r="E20" i="2" l="1"/>
  <c r="D19" i="2"/>
  <c r="I20" i="1"/>
  <c r="G20" i="1"/>
  <c r="E20" i="1"/>
  <c r="C20" i="1"/>
  <c r="H19" i="1"/>
  <c r="F19" i="1"/>
  <c r="D19" i="1"/>
  <c r="I4" i="1"/>
  <c r="H4" i="1"/>
  <c r="G4" i="1"/>
  <c r="F4" i="1"/>
  <c r="E4" i="1"/>
  <c r="D4" i="1"/>
  <c r="C4" i="1"/>
  <c r="B4" i="1"/>
  <c r="E29" i="2"/>
  <c r="E5" i="2" s="1"/>
  <c r="E7" i="2" s="1"/>
  <c r="E21" i="2" s="1"/>
  <c r="C29" i="2"/>
  <c r="C5" i="2" s="1"/>
  <c r="C7" i="2" s="1"/>
  <c r="F20" i="2"/>
  <c r="B5" i="2"/>
  <c r="B7" i="2" s="1"/>
  <c r="B22" i="2" s="1"/>
  <c r="B23" i="2" s="1"/>
  <c r="D4" i="2"/>
  <c r="B4" i="2"/>
  <c r="G29" i="1"/>
  <c r="G5" i="1" s="1"/>
  <c r="G7" i="1" s="1"/>
  <c r="G21" i="1" s="1"/>
  <c r="C29" i="1"/>
  <c r="C5" i="1" s="1"/>
  <c r="C7" i="1" s="1"/>
  <c r="C21" i="1" s="1"/>
  <c r="B19" i="1"/>
  <c r="C22" i="2" l="1"/>
  <c r="C23" i="2" s="1"/>
  <c r="C21" i="2"/>
  <c r="H5" i="1"/>
  <c r="G22" i="1"/>
  <c r="J20" i="1"/>
  <c r="C22" i="1"/>
  <c r="C23" i="1" s="1"/>
  <c r="E22" i="2"/>
  <c r="E23" i="2" s="1"/>
  <c r="B5" i="1"/>
  <c r="B7" i="1" s="1"/>
  <c r="B22" i="1" s="1"/>
  <c r="B23" i="1" s="1"/>
  <c r="D5" i="1"/>
  <c r="D7" i="1" s="1"/>
  <c r="D22" i="1" s="1"/>
  <c r="D23" i="1" s="1"/>
  <c r="E5" i="1"/>
  <c r="E7" i="1" s="1"/>
  <c r="E21" i="1" s="1"/>
  <c r="E22" i="1" s="1"/>
  <c r="E23" i="1" s="1"/>
  <c r="I5" i="1"/>
  <c r="I7" i="1" s="1"/>
  <c r="I21" i="1" s="1"/>
  <c r="I22" i="1" s="1"/>
  <c r="I23" i="1" s="1"/>
  <c r="D6" i="2"/>
  <c r="F21" i="2"/>
  <c r="F22" i="2" s="1"/>
  <c r="D5" i="2"/>
  <c r="F5" i="1"/>
  <c r="G23" i="1"/>
  <c r="J23" i="1" l="1"/>
  <c r="L23" i="1" s="1"/>
  <c r="B32" i="1"/>
  <c r="D32" i="1"/>
  <c r="F22" i="1"/>
  <c r="F23" i="1" s="1"/>
  <c r="F32" i="1" s="1"/>
  <c r="F7" i="1"/>
  <c r="H23" i="1"/>
  <c r="H32" i="1" s="1"/>
  <c r="H7" i="1"/>
  <c r="H22" i="1" s="1"/>
  <c r="D7" i="2"/>
  <c r="D22" i="2" s="1"/>
  <c r="D23" i="2" s="1"/>
  <c r="J22" i="1"/>
</calcChain>
</file>

<file path=xl/sharedStrings.xml><?xml version="1.0" encoding="utf-8"?>
<sst xmlns="http://schemas.openxmlformats.org/spreadsheetml/2006/main" count="82" uniqueCount="50">
  <si>
    <t>Muminus Effect</t>
  </si>
  <si>
    <t>Run 11 dLambda (unc)[Hz]</t>
  </si>
  <si>
    <t>Comment</t>
  </si>
  <si>
    <t>Nominal Fit</t>
  </si>
  <si>
    <t>Run 10 dLambda (unc)[Hz]</t>
  </si>
  <si>
    <t xml:space="preserve"> + Strip Slope</t>
  </si>
  <si>
    <t>Run 10 dLambda (Prod Nov 10)</t>
  </si>
  <si>
    <t>Run 11 dLambda (ProdFeb 10)</t>
  </si>
  <si>
    <t>High-Z impurities</t>
  </si>
  <si>
    <t>nContEH Extrap (b=120mm)</t>
  </si>
  <si>
    <t>Electron Definition</t>
  </si>
  <si>
    <t>https://muon.npl.washington.edu/elog/mucap/analysis-run9to11/942</t>
  </si>
  <si>
    <t>"Ideal Pass Value" for 2+</t>
  </si>
  <si>
    <t>mu+p diffusion</t>
  </si>
  <si>
    <t>mu+p scatters (high Z stops)</t>
  </si>
  <si>
    <t>Fiducial Volume</t>
  </si>
  <si>
    <t>Start Time Scan</t>
  </si>
  <si>
    <t>Fit Chisquare</t>
  </si>
  <si>
    <t>Total Systematics</t>
  </si>
  <si>
    <t>Total Statistics</t>
  </si>
  <si>
    <t>Run11 Frequencies</t>
  </si>
  <si>
    <t>Analysis</t>
  </si>
  <si>
    <t>Actual</t>
  </si>
  <si>
    <t>Conversion Factor</t>
  </si>
  <si>
    <t>Analyzer Offset</t>
  </si>
  <si>
    <t>Blinded Clock Adjusted Frequency</t>
  </si>
  <si>
    <t>Total Correction</t>
  </si>
  <si>
    <t>Total Uncertainty</t>
  </si>
  <si>
    <t>neutron data, undetected nCont=2+ 30% of 4</t>
  </si>
  <si>
    <t>Entrance Ineff / Kicker Structure</t>
  </si>
  <si>
    <t>should be 1 after trend plot verification ; variation in inefficiency</t>
  </si>
  <si>
    <t>Run 11 Lambda (ProdFeb 10)</t>
  </si>
  <si>
    <t>Run 11 Lambda (unc)[Hz]</t>
  </si>
  <si>
    <t>Run 10 Lambda +125</t>
  </si>
  <si>
    <t>MUPLUS</t>
  </si>
  <si>
    <t>Run 10 Lambda +125 (unc)[Hz]</t>
  </si>
  <si>
    <t>"Ideal Pass Value" for 1+</t>
  </si>
  <si>
    <t>Run 10 Lambda -125</t>
  </si>
  <si>
    <t>Run 10 Lambda -125 (unc)[Hz]</t>
  </si>
  <si>
    <t>https://muon.npl.washington.edu/elog/mucap/analysis-run9to11/982</t>
  </si>
  <si>
    <t>verify nContEH=0 non issue</t>
  </si>
  <si>
    <t>scatter of methods (mainly AnodeOnlyOneEl), reference is CathOR</t>
  </si>
  <si>
    <t>scatter of shifts not taking set-subset into account, y-cut run11</t>
  </si>
  <si>
    <t>lambda(run 8)</t>
  </si>
  <si>
    <t>lambda(Mulan)</t>
  </si>
  <si>
    <t>Delta lambda(Mulan - Mucap)</t>
  </si>
  <si>
    <t>Using dlambda/dY = 1.5+-0.5, conservative error</t>
  </si>
  <si>
    <t xml:space="preserve">160 - 19000 ns </t>
  </si>
  <si>
    <t>Run10 Frequencies</t>
  </si>
  <si>
    <t>Additional errors from muSR parameters / polarization discussed but not addressed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</si>
</sst>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0.000000000"/>
    <numFmt numFmtId="167" formatCode="0.00000000"/>
  </numFmts>
  <fonts count="8" x14ac:knownFonts="1"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9"/>
      <color rgb="FFFF0000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rgb="FF0070C0"/>
      <name val="Verdana"/>
      <family val="2"/>
    </font>
    <font>
      <b/>
      <sz val="9"/>
      <color rgb="FF000000"/>
      <name val="Verdana"/>
      <family val="2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1" fillId="2" borderId="1" xfId="0" quotePrefix="1" applyFont="1" applyFill="1" applyBorder="1" applyAlignment="1">
      <alignment vertical="center" wrapText="1"/>
    </xf>
    <xf numFmtId="2" fontId="0" fillId="2" borderId="3" xfId="0" applyNumberFormat="1" applyFill="1" applyBorder="1"/>
    <xf numFmtId="2" fontId="1" fillId="2" borderId="1" xfId="0" applyNumberFormat="1" applyFont="1" applyFill="1" applyBorder="1" applyAlignment="1">
      <alignment vertical="center" wrapText="1"/>
    </xf>
    <xf numFmtId="2" fontId="0" fillId="0" borderId="0" xfId="0" applyNumberFormat="1"/>
    <xf numFmtId="164" fontId="1" fillId="2" borderId="1" xfId="0" applyNumberFormat="1" applyFont="1" applyFill="1" applyBorder="1" applyAlignment="1">
      <alignment vertical="center" wrapText="1"/>
    </xf>
    <xf numFmtId="0" fontId="3" fillId="0" borderId="0" xfId="1"/>
    <xf numFmtId="165" fontId="0" fillId="0" borderId="0" xfId="0" applyNumberFormat="1"/>
    <xf numFmtId="0" fontId="1" fillId="2" borderId="0" xfId="0" applyFont="1" applyFill="1" applyBorder="1" applyAlignment="1">
      <alignment vertical="center" wrapText="1"/>
    </xf>
    <xf numFmtId="2" fontId="0" fillId="0" borderId="6" xfId="0" applyNumberFormat="1" applyBorder="1"/>
    <xf numFmtId="164" fontId="0" fillId="2" borderId="5" xfId="0" applyNumberFormat="1" applyFill="1" applyBorder="1"/>
    <xf numFmtId="0" fontId="1" fillId="2" borderId="7" xfId="0" applyFont="1" applyFill="1" applyBorder="1" applyAlignment="1">
      <alignment vertical="center" wrapText="1"/>
    </xf>
    <xf numFmtId="2" fontId="2" fillId="0" borderId="1" xfId="0" applyNumberFormat="1" applyFont="1" applyBorder="1"/>
    <xf numFmtId="2" fontId="2" fillId="0" borderId="0" xfId="0" applyNumberFormat="1" applyFont="1"/>
    <xf numFmtId="2" fontId="5" fillId="2" borderId="1" xfId="0" applyNumberFormat="1" applyFont="1" applyFill="1" applyBorder="1" applyAlignment="1">
      <alignment vertical="center" wrapText="1"/>
    </xf>
    <xf numFmtId="2" fontId="0" fillId="2" borderId="1" xfId="0" applyNumberFormat="1" applyFill="1" applyBorder="1"/>
    <xf numFmtId="2" fontId="4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2" fontId="6" fillId="0" borderId="0" xfId="0" applyNumberFormat="1" applyFont="1"/>
    <xf numFmtId="0" fontId="5" fillId="2" borderId="1" xfId="0" applyFont="1" applyFill="1" applyBorder="1" applyAlignment="1">
      <alignment vertical="center" wrapText="1"/>
    </xf>
    <xf numFmtId="2" fontId="2" fillId="0" borderId="0" xfId="0" applyNumberFormat="1" applyFont="1" applyBorder="1"/>
    <xf numFmtId="2" fontId="1" fillId="2" borderId="0" xfId="0" applyNumberFormat="1" applyFont="1" applyFill="1" applyBorder="1" applyAlignment="1">
      <alignment vertical="center" wrapText="1"/>
    </xf>
    <xf numFmtId="0" fontId="5" fillId="2" borderId="1" xfId="0" quotePrefix="1" applyFont="1" applyFill="1" applyBorder="1" applyAlignment="1">
      <alignment vertical="center" wrapText="1"/>
    </xf>
    <xf numFmtId="0" fontId="2" fillId="0" borderId="1" xfId="0" applyFont="1" applyBorder="1"/>
    <xf numFmtId="0" fontId="2" fillId="0" borderId="8" xfId="0" applyFont="1" applyBorder="1"/>
    <xf numFmtId="2" fontId="1" fillId="2" borderId="8" xfId="0" applyNumberFormat="1" applyFont="1" applyFill="1" applyBorder="1" applyAlignment="1">
      <alignment vertical="center" wrapText="1"/>
    </xf>
    <xf numFmtId="2" fontId="2" fillId="0" borderId="9" xfId="0" applyNumberFormat="1" applyFont="1" applyBorder="1"/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1" fillId="3" borderId="1" xfId="0" applyFont="1" applyFill="1" applyBorder="1" applyAlignment="1">
      <alignment vertical="center" wrapText="1"/>
    </xf>
    <xf numFmtId="2" fontId="1" fillId="3" borderId="1" xfId="0" applyNumberFormat="1" applyFont="1" applyFill="1" applyBorder="1" applyAlignment="1">
      <alignment vertical="center" wrapText="1"/>
    </xf>
    <xf numFmtId="0" fontId="0" fillId="3" borderId="0" xfId="0" applyFill="1"/>
    <xf numFmtId="0" fontId="7" fillId="0" borderId="0" xfId="0" applyFont="1"/>
    <xf numFmtId="0" fontId="1" fillId="4" borderId="1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0" fontId="3" fillId="4" borderId="1" xfId="1" applyFill="1" applyBorder="1" applyAlignment="1">
      <alignment vertical="center" wrapText="1"/>
    </xf>
    <xf numFmtId="166" fontId="0" fillId="0" borderId="0" xfId="0" applyNumberFormat="1"/>
    <xf numFmtId="167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uon.npl.washington.edu/elog/mucap/analysis-run9to11/982" TargetMode="External"/><Relationship Id="rId2" Type="http://schemas.openxmlformats.org/officeDocument/2006/relationships/hyperlink" Target="https://muon.npl.washington.edu/elog/mucap/analysis-run9to11/942" TargetMode="External"/><Relationship Id="rId1" Type="http://schemas.openxmlformats.org/officeDocument/2006/relationships/hyperlink" Target="https://muon.npl.washington.edu/elog/mucap/analysis-run9to11/942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muon.npl.washington.edu/elog/mucap/analysis-run9to11/942" TargetMode="External"/><Relationship Id="rId1" Type="http://schemas.openxmlformats.org/officeDocument/2006/relationships/hyperlink" Target="https://muon.npl.washington.edu/elog/mucap/analysis-run9to11/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0" zoomScale="80" zoomScaleNormal="80" workbookViewId="0">
      <selection activeCell="A28" sqref="A28"/>
    </sheetView>
  </sheetViews>
  <sheetFormatPr defaultRowHeight="15" x14ac:dyDescent="0.25"/>
  <cols>
    <col min="1" max="1" width="28.7109375" customWidth="1"/>
    <col min="2" max="2" width="23.140625" customWidth="1"/>
    <col min="3" max="3" width="20" customWidth="1"/>
    <col min="4" max="4" width="25.7109375" customWidth="1"/>
    <col min="5" max="5" width="21.140625" customWidth="1"/>
    <col min="6" max="6" width="63.140625" customWidth="1"/>
    <col min="7" max="7" width="46.28515625" customWidth="1"/>
  </cols>
  <sheetData>
    <row r="1" spans="1:6" x14ac:dyDescent="0.25">
      <c r="A1" s="2"/>
      <c r="B1" s="6"/>
      <c r="C1" s="6"/>
      <c r="D1" s="6"/>
      <c r="E1" s="6"/>
      <c r="F1" s="3"/>
    </row>
    <row r="2" spans="1:6" ht="56.25" x14ac:dyDescent="0.25">
      <c r="A2" s="1" t="s">
        <v>0</v>
      </c>
      <c r="B2" s="7" t="s">
        <v>6</v>
      </c>
      <c r="C2" s="7" t="s">
        <v>4</v>
      </c>
      <c r="D2" s="7" t="s">
        <v>7</v>
      </c>
      <c r="E2" s="7" t="s">
        <v>1</v>
      </c>
      <c r="F2" s="1" t="s">
        <v>2</v>
      </c>
    </row>
    <row r="3" spans="1:6" x14ac:dyDescent="0.25">
      <c r="A3" s="1" t="s">
        <v>3</v>
      </c>
      <c r="B3" s="16">
        <v>456538</v>
      </c>
      <c r="C3" s="16">
        <v>7</v>
      </c>
      <c r="D3" s="21">
        <v>457064</v>
      </c>
      <c r="E3" s="7">
        <v>7.6</v>
      </c>
      <c r="F3" s="1"/>
    </row>
    <row r="4" spans="1:6" x14ac:dyDescent="0.25">
      <c r="A4" s="1"/>
      <c r="B4" s="16">
        <f>B3</f>
        <v>456538</v>
      </c>
      <c r="C4" s="16">
        <v>7</v>
      </c>
      <c r="D4" s="16">
        <f>D3</f>
        <v>457064</v>
      </c>
      <c r="E4" s="7">
        <v>7.6</v>
      </c>
      <c r="F4" s="10" t="s">
        <v>11</v>
      </c>
    </row>
    <row r="5" spans="1:6" ht="22.5" x14ac:dyDescent="0.25">
      <c r="A5" s="1" t="s">
        <v>25</v>
      </c>
      <c r="B5" s="7">
        <f>B4*$C29</f>
        <v>456400.40857755998</v>
      </c>
      <c r="C5" s="7">
        <f>C4*$C29</f>
        <v>6.9978903399999997</v>
      </c>
      <c r="D5" s="7">
        <f>D4*$E29</f>
        <v>456379.68153024517</v>
      </c>
      <c r="E5" s="7">
        <f>E4*$E29</f>
        <v>7.5886212426046749</v>
      </c>
      <c r="F5" s="1"/>
    </row>
    <row r="6" spans="1:6" x14ac:dyDescent="0.25">
      <c r="A6" s="1" t="s">
        <v>5</v>
      </c>
      <c r="B6" s="7">
        <v>0</v>
      </c>
      <c r="C6" s="7"/>
      <c r="D6" s="7">
        <f>7.36*E29</f>
        <v>7.3489805717855807</v>
      </c>
      <c r="E6" s="7"/>
      <c r="F6" s="10"/>
    </row>
    <row r="7" spans="1:6" x14ac:dyDescent="0.25">
      <c r="A7" s="5" t="s">
        <v>12</v>
      </c>
      <c r="B7" s="17">
        <f>B5+B6</f>
        <v>456400.40857755998</v>
      </c>
      <c r="C7" s="16">
        <f>C5</f>
        <v>6.9978903399999997</v>
      </c>
      <c r="D7" s="17">
        <f>D5+D6</f>
        <v>456387.03051081696</v>
      </c>
      <c r="E7" s="7">
        <f>E5</f>
        <v>7.5886212426046749</v>
      </c>
      <c r="F7" s="10" t="s">
        <v>11</v>
      </c>
    </row>
    <row r="8" spans="1:6" x14ac:dyDescent="0.25">
      <c r="A8" s="5"/>
      <c r="B8" s="17"/>
      <c r="C8" s="16"/>
      <c r="D8" s="17"/>
      <c r="E8" s="7"/>
      <c r="F8" s="10"/>
    </row>
    <row r="9" spans="1:6" x14ac:dyDescent="0.25">
      <c r="A9" s="5" t="s">
        <v>9</v>
      </c>
      <c r="B9" s="7">
        <v>-11.2</v>
      </c>
      <c r="C9" s="7">
        <v>3.2</v>
      </c>
      <c r="D9" s="7">
        <v>-6</v>
      </c>
      <c r="E9" s="7">
        <v>1.2</v>
      </c>
      <c r="F9" s="1" t="s">
        <v>40</v>
      </c>
    </row>
    <row r="10" spans="1:6" s="40" customFormat="1" ht="30" x14ac:dyDescent="0.25">
      <c r="A10" s="38" t="s">
        <v>13</v>
      </c>
      <c r="B10" s="39">
        <v>-3.1</v>
      </c>
      <c r="C10" s="39">
        <v>0.1</v>
      </c>
      <c r="D10" s="39">
        <v>-3</v>
      </c>
      <c r="E10" s="39">
        <v>0.1</v>
      </c>
      <c r="F10" s="41" t="s">
        <v>39</v>
      </c>
    </row>
    <row r="11" spans="1:6" s="40" customFormat="1" x14ac:dyDescent="0.25">
      <c r="A11" s="38" t="s">
        <v>8</v>
      </c>
      <c r="B11" s="39">
        <v>-9.5</v>
      </c>
      <c r="C11" s="39">
        <v>3.15</v>
      </c>
      <c r="D11" s="39">
        <v>-5.7</v>
      </c>
      <c r="E11" s="39">
        <v>2</v>
      </c>
      <c r="F11" s="38" t="s">
        <v>46</v>
      </c>
    </row>
    <row r="12" spans="1:6" ht="22.5" x14ac:dyDescent="0.25">
      <c r="A12" s="1" t="s">
        <v>29</v>
      </c>
      <c r="B12" s="7"/>
      <c r="C12" s="7">
        <v>2</v>
      </c>
      <c r="D12" s="7"/>
      <c r="E12" s="7">
        <v>2</v>
      </c>
      <c r="F12" s="1" t="s">
        <v>30</v>
      </c>
    </row>
    <row r="13" spans="1:6" s="40" customFormat="1" x14ac:dyDescent="0.25">
      <c r="A13" s="38" t="s">
        <v>10</v>
      </c>
      <c r="B13" s="39"/>
      <c r="C13" s="39">
        <v>3</v>
      </c>
      <c r="D13" s="39"/>
      <c r="E13" s="39">
        <v>3</v>
      </c>
      <c r="F13" s="38" t="s">
        <v>41</v>
      </c>
    </row>
    <row r="14" spans="1:6" x14ac:dyDescent="0.25">
      <c r="A14" s="1" t="s">
        <v>14</v>
      </c>
      <c r="B14" s="7">
        <v>-1.3</v>
      </c>
      <c r="C14" s="7">
        <v>1.3</v>
      </c>
      <c r="D14" s="7">
        <v>-1.3</v>
      </c>
      <c r="E14" s="7">
        <v>1.3</v>
      </c>
      <c r="F14" s="1" t="s">
        <v>28</v>
      </c>
    </row>
    <row r="15" spans="1:6" s="36" customFormat="1" x14ac:dyDescent="0.25">
      <c r="A15" s="34" t="s">
        <v>15</v>
      </c>
      <c r="B15" s="35"/>
      <c r="C15" s="35">
        <v>3</v>
      </c>
      <c r="D15" s="35"/>
      <c r="E15" s="35">
        <v>3</v>
      </c>
      <c r="F15" s="34" t="s">
        <v>42</v>
      </c>
    </row>
    <row r="16" spans="1:6" s="33" customFormat="1" x14ac:dyDescent="0.25">
      <c r="A16" s="31" t="s">
        <v>16</v>
      </c>
      <c r="B16" s="32"/>
      <c r="C16" s="32"/>
      <c r="D16" s="32"/>
      <c r="E16" s="32"/>
      <c r="F16" s="31" t="s">
        <v>47</v>
      </c>
    </row>
    <row r="17" spans="1:7" s="33" customFormat="1" x14ac:dyDescent="0.25">
      <c r="A17" s="31" t="s">
        <v>17</v>
      </c>
      <c r="B17" s="32"/>
      <c r="C17" s="32"/>
      <c r="D17" s="32"/>
      <c r="E17" s="32"/>
      <c r="F17" s="31"/>
    </row>
    <row r="18" spans="1:7" x14ac:dyDescent="0.25">
      <c r="A18" s="1"/>
      <c r="B18" s="7"/>
      <c r="C18" s="7"/>
      <c r="D18" s="7"/>
      <c r="E18" s="7"/>
      <c r="F18" s="1"/>
    </row>
    <row r="19" spans="1:7" ht="33.75" x14ac:dyDescent="0.25">
      <c r="A19" s="1" t="s">
        <v>26</v>
      </c>
      <c r="B19" s="18">
        <f>SUM(B9:B17)</f>
        <v>-25.099999999999998</v>
      </c>
      <c r="C19" s="7"/>
      <c r="D19" s="18">
        <f>SUM(D9:D17)</f>
        <v>-16</v>
      </c>
      <c r="E19" s="7"/>
      <c r="F19" s="1"/>
    </row>
    <row r="20" spans="1:7" ht="33.75" x14ac:dyDescent="0.25">
      <c r="A20" s="1" t="s">
        <v>18</v>
      </c>
      <c r="B20" s="13"/>
      <c r="C20" s="7">
        <f>SQRT(SUMSQ(C9:C17))</f>
        <v>6.6228770183357621</v>
      </c>
      <c r="D20" s="13"/>
      <c r="E20" s="7">
        <f>SQRT(SUMSQ(E9:E17))</f>
        <v>5.3981478305063115</v>
      </c>
      <c r="F20" s="14">
        <f>MAX(C20,E20)</f>
        <v>6.6228770183357621</v>
      </c>
    </row>
    <row r="21" spans="1:7" ht="22.5" x14ac:dyDescent="0.25">
      <c r="A21" s="1" t="s">
        <v>19</v>
      </c>
      <c r="B21" s="13"/>
      <c r="C21" s="19">
        <f>C7</f>
        <v>6.9978903399999997</v>
      </c>
      <c r="D21" s="19"/>
      <c r="E21" s="19">
        <f>E7</f>
        <v>7.5886212426046749</v>
      </c>
      <c r="F21" s="4">
        <f>SQRT(1/(1/(C21*C21)+1/(E21*E21)))</f>
        <v>5.1444353039506332</v>
      </c>
    </row>
    <row r="22" spans="1:7" ht="33.75" x14ac:dyDescent="0.25">
      <c r="A22" s="1" t="s">
        <v>27</v>
      </c>
      <c r="B22" s="20">
        <f>SUM(B7:B17)</f>
        <v>456375.30857756</v>
      </c>
      <c r="C22" s="7">
        <f>SQRT(SUMSQ(C20:C21))</f>
        <v>9.6349867260243443</v>
      </c>
      <c r="D22" s="20">
        <f>SUM(D7:D17)</f>
        <v>456371.03051081696</v>
      </c>
      <c r="E22" s="7">
        <f>SQRT(SUMSQ(E20:E21))</f>
        <v>9.312742472747269</v>
      </c>
      <c r="F22" s="9">
        <f>SQRT(SUMSQ(F20:F21))</f>
        <v>8.386162089808046</v>
      </c>
    </row>
    <row r="23" spans="1:7" ht="23.25" x14ac:dyDescent="0.35">
      <c r="A23" s="15" t="s">
        <v>24</v>
      </c>
      <c r="B23" s="22">
        <f>B22-$A27</f>
        <v>455855.30857756</v>
      </c>
      <c r="C23" s="22">
        <f>C22</f>
        <v>9.6349867260243443</v>
      </c>
      <c r="D23" s="22">
        <f>D22-$A27</f>
        <v>455851.03051081696</v>
      </c>
      <c r="E23" s="22">
        <f>E22</f>
        <v>9.312742472747269</v>
      </c>
      <c r="F23">
        <f>(B23/C21/C21+D23/E21/E21)/(1/C21/C21+1/E21/E21)</f>
        <v>455853.3425155055</v>
      </c>
      <c r="G23">
        <f>F22/F23*1000000</f>
        <v>18.396623009346033</v>
      </c>
    </row>
    <row r="24" spans="1:7" x14ac:dyDescent="0.25">
      <c r="A24" s="12"/>
      <c r="B24" s="8"/>
      <c r="C24" s="8"/>
      <c r="D24" s="8"/>
      <c r="E24" s="8"/>
    </row>
    <row r="25" spans="1:7" x14ac:dyDescent="0.25">
      <c r="A25" s="12"/>
      <c r="B25" s="8"/>
      <c r="C25" s="8"/>
      <c r="D25" s="8"/>
      <c r="E25" s="8"/>
    </row>
    <row r="26" spans="1:7" ht="22.5" x14ac:dyDescent="0.25">
      <c r="A26" s="12" t="s">
        <v>24</v>
      </c>
      <c r="B26" s="8" t="s">
        <v>48</v>
      </c>
      <c r="C26" s="8"/>
      <c r="D26" s="8" t="s">
        <v>20</v>
      </c>
      <c r="E26" s="8"/>
    </row>
    <row r="27" spans="1:7" x14ac:dyDescent="0.25">
      <c r="A27">
        <v>520</v>
      </c>
      <c r="B27" s="8" t="s">
        <v>21</v>
      </c>
      <c r="C27" s="11">
        <v>500</v>
      </c>
      <c r="D27" s="8" t="s">
        <v>21</v>
      </c>
      <c r="E27" s="11">
        <v>500</v>
      </c>
    </row>
    <row r="28" spans="1:7" x14ac:dyDescent="0.25">
      <c r="B28" s="8" t="s">
        <v>22</v>
      </c>
      <c r="C28" s="11">
        <v>499.84931</v>
      </c>
      <c r="D28" s="8" t="s">
        <v>22</v>
      </c>
      <c r="E28" s="8">
        <f>C28/F31</f>
        <v>499.25139753978124</v>
      </c>
      <c r="F28" s="8"/>
    </row>
    <row r="29" spans="1:7" x14ac:dyDescent="0.25">
      <c r="B29" s="8"/>
      <c r="C29" s="11">
        <f>C28/C27</f>
        <v>0.99969861999999998</v>
      </c>
      <c r="D29" s="8" t="s">
        <v>23</v>
      </c>
      <c r="E29" s="11">
        <f>E28/E27</f>
        <v>0.99850279507956252</v>
      </c>
    </row>
    <row r="31" spans="1:7" x14ac:dyDescent="0.25">
      <c r="C31" s="37" t="s">
        <v>43</v>
      </c>
      <c r="D31" s="37">
        <v>455851.4</v>
      </c>
      <c r="F31">
        <v>1.001197618</v>
      </c>
    </row>
  </sheetData>
  <hyperlinks>
    <hyperlink ref="F7" r:id="rId1"/>
    <hyperlink ref="F4" r:id="rId2"/>
    <hyperlink ref="F10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A6" zoomScale="80" zoomScaleNormal="80" workbookViewId="0">
      <selection activeCell="C28" sqref="C28"/>
    </sheetView>
  </sheetViews>
  <sheetFormatPr defaultRowHeight="15" x14ac:dyDescent="0.25"/>
  <cols>
    <col min="1" max="1" width="30.85546875" customWidth="1"/>
    <col min="2" max="2" width="16.5703125" style="8" customWidth="1"/>
    <col min="3" max="3" width="14.5703125" style="8" customWidth="1"/>
    <col min="4" max="4" width="17.42578125" style="8" customWidth="1"/>
    <col min="5" max="5" width="11.5703125" style="8" customWidth="1"/>
    <col min="6" max="6" width="18.5703125" style="8" customWidth="1"/>
    <col min="7" max="7" width="14.5703125" style="8" customWidth="1"/>
    <col min="8" max="8" width="19.7109375" style="8" customWidth="1"/>
    <col min="9" max="9" width="12.5703125" style="8" customWidth="1"/>
    <col min="10" max="10" width="63" customWidth="1"/>
  </cols>
  <sheetData>
    <row r="1" spans="1:10" x14ac:dyDescent="0.25">
      <c r="A1" s="2"/>
      <c r="B1" s="6"/>
      <c r="C1" s="6"/>
      <c r="D1" s="6"/>
      <c r="E1" s="6"/>
      <c r="F1" s="6"/>
      <c r="G1" s="6"/>
      <c r="H1" s="6"/>
      <c r="I1" s="6"/>
      <c r="J1" s="3"/>
    </row>
    <row r="2" spans="1:10" ht="56.25" x14ac:dyDescent="0.25">
      <c r="A2" s="23" t="s">
        <v>34</v>
      </c>
      <c r="B2" s="7" t="s">
        <v>33</v>
      </c>
      <c r="C2" s="7" t="s">
        <v>35</v>
      </c>
      <c r="D2" s="7" t="s">
        <v>37</v>
      </c>
      <c r="E2" s="7" t="s">
        <v>38</v>
      </c>
      <c r="F2" s="7" t="s">
        <v>31</v>
      </c>
      <c r="G2" s="7" t="s">
        <v>32</v>
      </c>
      <c r="H2" s="7"/>
      <c r="I2" s="7"/>
      <c r="J2" s="1" t="s">
        <v>2</v>
      </c>
    </row>
    <row r="3" spans="1:10" x14ac:dyDescent="0.25">
      <c r="A3" s="1" t="s">
        <v>3</v>
      </c>
      <c r="B3" s="27">
        <v>455166.1</v>
      </c>
      <c r="C3" s="27">
        <v>21.9</v>
      </c>
      <c r="D3" s="27">
        <v>455131.1</v>
      </c>
      <c r="E3" s="27">
        <v>16.670000000000002</v>
      </c>
      <c r="F3" s="27">
        <v>455702.9</v>
      </c>
      <c r="G3" s="27">
        <v>16.2</v>
      </c>
      <c r="H3" s="27">
        <v>455707.1</v>
      </c>
      <c r="I3" s="28">
        <v>10.66</v>
      </c>
      <c r="J3" s="1"/>
    </row>
    <row r="4" spans="1:10" x14ac:dyDescent="0.25">
      <c r="A4" s="1"/>
      <c r="B4" s="27">
        <f>B3</f>
        <v>455166.1</v>
      </c>
      <c r="C4" s="27">
        <f t="shared" ref="C4:I4" si="0">C3</f>
        <v>21.9</v>
      </c>
      <c r="D4" s="27">
        <f t="shared" si="0"/>
        <v>455131.1</v>
      </c>
      <c r="E4" s="27">
        <f t="shared" si="0"/>
        <v>16.670000000000002</v>
      </c>
      <c r="F4" s="27">
        <f t="shared" si="0"/>
        <v>455702.9</v>
      </c>
      <c r="G4" s="27">
        <f t="shared" si="0"/>
        <v>16.2</v>
      </c>
      <c r="H4" s="27">
        <f t="shared" si="0"/>
        <v>455707.1</v>
      </c>
      <c r="I4" s="28">
        <f t="shared" si="0"/>
        <v>10.66</v>
      </c>
      <c r="J4" s="1"/>
    </row>
    <row r="5" spans="1:10" ht="22.5" x14ac:dyDescent="0.25">
      <c r="A5" s="1" t="s">
        <v>25</v>
      </c>
      <c r="B5" s="7">
        <f>B4*$C29</f>
        <v>455028.922040782</v>
      </c>
      <c r="C5" s="7">
        <f>C4*$C29</f>
        <v>21.893399777999999</v>
      </c>
      <c r="D5" s="7">
        <f>D4*$C29</f>
        <v>454993.93258908199</v>
      </c>
      <c r="E5" s="7">
        <f>E4*$C29</f>
        <v>16.664975995400003</v>
      </c>
      <c r="F5" s="7">
        <f>F4*$G29</f>
        <v>455020.61932137737</v>
      </c>
      <c r="G5" s="7">
        <f>G4*$G29</f>
        <v>16.175745278351997</v>
      </c>
      <c r="H5" s="7">
        <f>H4*$G29</f>
        <v>455024.81303311617</v>
      </c>
      <c r="I5" s="7">
        <f>I4*$C29</f>
        <v>10.6567872892</v>
      </c>
      <c r="J5" s="1"/>
    </row>
    <row r="6" spans="1:10" x14ac:dyDescent="0.25">
      <c r="A6" s="1" t="s">
        <v>5</v>
      </c>
      <c r="B6" s="7">
        <v>0</v>
      </c>
      <c r="C6" s="7"/>
      <c r="D6" s="7">
        <v>0</v>
      </c>
      <c r="E6" s="7"/>
      <c r="F6" s="7">
        <v>0</v>
      </c>
      <c r="G6" s="7"/>
      <c r="H6" s="7">
        <v>0</v>
      </c>
      <c r="I6" s="29"/>
      <c r="J6" s="10" t="s">
        <v>11</v>
      </c>
    </row>
    <row r="7" spans="1:10" x14ac:dyDescent="0.25">
      <c r="A7" s="26" t="s">
        <v>36</v>
      </c>
      <c r="B7" s="30">
        <f t="shared" ref="B7:I7" si="1">B5</f>
        <v>455028.922040782</v>
      </c>
      <c r="C7" s="30">
        <f t="shared" si="1"/>
        <v>21.893399777999999</v>
      </c>
      <c r="D7" s="30">
        <f t="shared" si="1"/>
        <v>454993.93258908199</v>
      </c>
      <c r="E7" s="30">
        <f t="shared" si="1"/>
        <v>16.664975995400003</v>
      </c>
      <c r="F7" s="30">
        <f t="shared" si="1"/>
        <v>455020.61932137737</v>
      </c>
      <c r="G7" s="30">
        <f t="shared" si="1"/>
        <v>16.175745278351997</v>
      </c>
      <c r="H7" s="30">
        <f t="shared" si="1"/>
        <v>455024.81303311617</v>
      </c>
      <c r="I7" s="30">
        <f t="shared" si="1"/>
        <v>10.6567872892</v>
      </c>
      <c r="J7" s="10" t="s">
        <v>11</v>
      </c>
    </row>
    <row r="8" spans="1:10" x14ac:dyDescent="0.25">
      <c r="A8" s="5"/>
      <c r="B8" s="17"/>
      <c r="C8" s="16"/>
      <c r="D8" s="24"/>
      <c r="E8" s="24"/>
      <c r="F8" s="17"/>
      <c r="G8" s="7"/>
      <c r="H8" s="25"/>
      <c r="I8" s="25"/>
      <c r="J8" s="10"/>
    </row>
    <row r="9" spans="1:10" x14ac:dyDescent="0.25">
      <c r="A9" s="5" t="s">
        <v>9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1"/>
    </row>
    <row r="10" spans="1:10" x14ac:dyDescent="0.25">
      <c r="A10" s="1" t="s">
        <v>13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1"/>
    </row>
    <row r="11" spans="1:10" x14ac:dyDescent="0.25">
      <c r="A11" s="1" t="s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1"/>
    </row>
    <row r="12" spans="1:10" x14ac:dyDescent="0.25">
      <c r="A12" s="1" t="s">
        <v>29</v>
      </c>
      <c r="B12" s="7"/>
      <c r="C12" s="7">
        <v>2</v>
      </c>
      <c r="D12" s="7"/>
      <c r="E12" s="7">
        <v>2</v>
      </c>
      <c r="F12" s="7"/>
      <c r="G12" s="7">
        <v>2</v>
      </c>
      <c r="H12" s="7"/>
      <c r="I12" s="7">
        <v>2</v>
      </c>
      <c r="J12" s="1"/>
    </row>
    <row r="13" spans="1:10" x14ac:dyDescent="0.25">
      <c r="A13" s="1" t="s">
        <v>10</v>
      </c>
      <c r="B13" s="7"/>
      <c r="C13" s="7">
        <v>3</v>
      </c>
      <c r="D13" s="7"/>
      <c r="E13" s="7">
        <v>3</v>
      </c>
      <c r="F13" s="7"/>
      <c r="G13" s="7">
        <v>3</v>
      </c>
      <c r="H13" s="7"/>
      <c r="I13" s="7">
        <v>3</v>
      </c>
      <c r="J13" s="1"/>
    </row>
    <row r="14" spans="1:10" x14ac:dyDescent="0.25">
      <c r="A14" s="1" t="s">
        <v>14</v>
      </c>
      <c r="B14" s="7"/>
      <c r="C14" s="7">
        <v>0</v>
      </c>
      <c r="D14" s="7"/>
      <c r="E14" s="7">
        <v>0</v>
      </c>
      <c r="F14" s="7"/>
      <c r="G14" s="7">
        <v>0</v>
      </c>
      <c r="H14" s="7"/>
      <c r="I14" s="7">
        <v>0</v>
      </c>
      <c r="J14" s="1"/>
    </row>
    <row r="15" spans="1:10" x14ac:dyDescent="0.25">
      <c r="A15" s="1" t="s">
        <v>15</v>
      </c>
      <c r="B15" s="7"/>
      <c r="C15" s="7">
        <v>3</v>
      </c>
      <c r="D15" s="7"/>
      <c r="E15" s="7">
        <v>3</v>
      </c>
      <c r="F15" s="7"/>
      <c r="G15" s="7">
        <v>3</v>
      </c>
      <c r="H15" s="7"/>
      <c r="I15" s="7">
        <v>3</v>
      </c>
      <c r="J15" s="1"/>
    </row>
    <row r="16" spans="1:10" x14ac:dyDescent="0.25">
      <c r="A16" s="1" t="s">
        <v>16</v>
      </c>
      <c r="B16" s="7"/>
      <c r="C16" s="7"/>
      <c r="D16" s="7"/>
      <c r="E16" s="7"/>
      <c r="F16" s="7"/>
      <c r="G16" s="7"/>
      <c r="H16" s="7"/>
      <c r="I16" s="7"/>
      <c r="J16" s="1"/>
    </row>
    <row r="17" spans="1:12" ht="22.5" x14ac:dyDescent="0.25">
      <c r="A17" s="1" t="s">
        <v>17</v>
      </c>
      <c r="B17" s="7"/>
      <c r="C17" s="7"/>
      <c r="D17" s="7"/>
      <c r="E17" s="7"/>
      <c r="F17" s="7"/>
      <c r="G17" s="7"/>
      <c r="H17" s="7"/>
      <c r="I17" s="7"/>
      <c r="J17" s="1" t="s">
        <v>49</v>
      </c>
    </row>
    <row r="18" spans="1:12" x14ac:dyDescent="0.25">
      <c r="A18" s="1"/>
      <c r="B18" s="7"/>
      <c r="C18" s="7"/>
      <c r="D18" s="7"/>
      <c r="E18" s="7"/>
      <c r="F18" s="7"/>
      <c r="G18" s="7"/>
      <c r="H18" s="7"/>
      <c r="I18" s="7"/>
      <c r="J18" s="1"/>
    </row>
    <row r="19" spans="1:12" x14ac:dyDescent="0.25">
      <c r="A19" s="1" t="s">
        <v>26</v>
      </c>
      <c r="B19" s="18">
        <f>SUM(B9:B17)</f>
        <v>0</v>
      </c>
      <c r="C19" s="7"/>
      <c r="D19" s="18">
        <f>SUM(D9:D17)</f>
        <v>0</v>
      </c>
      <c r="E19" s="7"/>
      <c r="F19" s="18">
        <f>SUM(F9:F17)</f>
        <v>0</v>
      </c>
      <c r="G19" s="7"/>
      <c r="H19" s="18">
        <f>SUM(H9:H17)</f>
        <v>0</v>
      </c>
      <c r="I19" s="7"/>
      <c r="J19" s="1"/>
    </row>
    <row r="20" spans="1:12" x14ac:dyDescent="0.25">
      <c r="A20" s="1" t="s">
        <v>18</v>
      </c>
      <c r="B20" s="13"/>
      <c r="C20" s="7">
        <f>SQRT(SUMSQ(C9:C17))</f>
        <v>4.6904157598234297</v>
      </c>
      <c r="D20" s="13"/>
      <c r="E20" s="7">
        <f>SQRT(SUMSQ(E9:E17))</f>
        <v>4.6904157598234297</v>
      </c>
      <c r="F20" s="13"/>
      <c r="G20" s="7">
        <f>SQRT(SUMSQ(G9:G17))</f>
        <v>4.6904157598234297</v>
      </c>
      <c r="H20" s="13"/>
      <c r="I20" s="7">
        <f>SQRT(SUMSQ(I9:I17))</f>
        <v>4.6904157598234297</v>
      </c>
      <c r="J20" s="14">
        <f>MAX(G20,I20)</f>
        <v>4.6904157598234297</v>
      </c>
    </row>
    <row r="21" spans="1:12" x14ac:dyDescent="0.25">
      <c r="A21" s="1" t="s">
        <v>19</v>
      </c>
      <c r="B21" s="13"/>
      <c r="C21" s="19">
        <f>C7</f>
        <v>21.893399777999999</v>
      </c>
      <c r="D21" s="13"/>
      <c r="E21" s="19">
        <f>E7</f>
        <v>16.664975995400003</v>
      </c>
      <c r="F21" s="13"/>
      <c r="G21" s="19">
        <f>G7</f>
        <v>16.175745278351997</v>
      </c>
      <c r="H21" s="13"/>
      <c r="I21" s="19">
        <f>I7</f>
        <v>10.6567872892</v>
      </c>
      <c r="J21" s="4">
        <f>SQRT(1/(1/(G21*G21)+1/(I21*I21)+1/(C21*C21))+1/(E21*E21))</f>
        <v>8.2443000333022187</v>
      </c>
    </row>
    <row r="22" spans="1:12" x14ac:dyDescent="0.25">
      <c r="A22" s="1" t="s">
        <v>27</v>
      </c>
      <c r="B22" s="20">
        <f>SUM(B7:B17)</f>
        <v>455028.922040782</v>
      </c>
      <c r="C22" s="7">
        <f>SQRT(SUMSQ(C20:C21))</f>
        <v>22.390197717736449</v>
      </c>
      <c r="D22" s="20">
        <f>SUM(D7:D17)</f>
        <v>454993.93258908199</v>
      </c>
      <c r="E22" s="7">
        <f>SQRT(SUMSQ(E20:E21))</f>
        <v>17.312464438295844</v>
      </c>
      <c r="F22" s="20">
        <f>SUM(F7:F17)</f>
        <v>455020.61932137737</v>
      </c>
      <c r="G22" s="7">
        <f>SQRT(SUMSQ(G20:G21))</f>
        <v>16.84205258601596</v>
      </c>
      <c r="H22" s="20">
        <f>SUM(H7:H17)</f>
        <v>455024.81303311617</v>
      </c>
      <c r="I22" s="7">
        <f>SQRT(SUMSQ(I20:I21))</f>
        <v>11.643329220083691</v>
      </c>
      <c r="J22" s="9">
        <f>SQRT(SUMSQ(J20:J21))</f>
        <v>9.4851717453669213</v>
      </c>
    </row>
    <row r="23" spans="1:12" ht="23.25" x14ac:dyDescent="0.35">
      <c r="A23" s="15" t="s">
        <v>24</v>
      </c>
      <c r="B23" s="22">
        <f>B22-$A27</f>
        <v>455198.922040782</v>
      </c>
      <c r="C23" s="22">
        <f>C22</f>
        <v>22.390197717736449</v>
      </c>
      <c r="D23" s="22">
        <f>D22-$A27</f>
        <v>455163.93258908199</v>
      </c>
      <c r="E23" s="22">
        <f>E22</f>
        <v>17.312464438295844</v>
      </c>
      <c r="F23" s="22">
        <f>F22-$A27</f>
        <v>455190.61932137737</v>
      </c>
      <c r="G23" s="22">
        <f>G22</f>
        <v>16.84205258601596</v>
      </c>
      <c r="H23" s="22">
        <f>H22-$A27</f>
        <v>455194.81303311617</v>
      </c>
      <c r="I23" s="22">
        <f>I22</f>
        <v>11.643329220083691</v>
      </c>
      <c r="J23">
        <f>(B23/C21/C21+D23/E21/E21+F23/G21/G21+H23/I21/I21)/(1/C21/C21+1/E21/E21+1/G21/G21+1/I21/I21)</f>
        <v>455188.33460780914</v>
      </c>
      <c r="L23">
        <f>(B31-J23)/J22</f>
        <v>-1.9329758386396507</v>
      </c>
    </row>
    <row r="24" spans="1:12" x14ac:dyDescent="0.25">
      <c r="A24" s="12"/>
    </row>
    <row r="25" spans="1:12" x14ac:dyDescent="0.25">
      <c r="A25" s="12"/>
    </row>
    <row r="26" spans="1:12" x14ac:dyDescent="0.25">
      <c r="A26" s="12" t="s">
        <v>24</v>
      </c>
      <c r="B26" s="8" t="s">
        <v>48</v>
      </c>
      <c r="F26" s="8" t="s">
        <v>20</v>
      </c>
    </row>
    <row r="27" spans="1:12" x14ac:dyDescent="0.25">
      <c r="A27">
        <v>-170</v>
      </c>
      <c r="B27" s="8" t="s">
        <v>21</v>
      </c>
      <c r="C27" s="11">
        <v>500</v>
      </c>
      <c r="D27" s="11"/>
      <c r="E27" s="11"/>
      <c r="F27" s="8" t="s">
        <v>21</v>
      </c>
      <c r="G27" s="11">
        <v>500</v>
      </c>
      <c r="H27" s="11"/>
      <c r="I27" s="11"/>
    </row>
    <row r="28" spans="1:12" x14ac:dyDescent="0.25">
      <c r="B28" s="8" t="s">
        <v>22</v>
      </c>
      <c r="C28" s="43">
        <v>499.84931</v>
      </c>
      <c r="D28" s="11"/>
      <c r="E28" s="11"/>
      <c r="F28" s="8" t="s">
        <v>22</v>
      </c>
      <c r="G28" s="42">
        <f>499.25139748</f>
        <v>499.25139747999998</v>
      </c>
      <c r="J28" s="8"/>
      <c r="K28">
        <v>1.001197618</v>
      </c>
    </row>
    <row r="29" spans="1:12" x14ac:dyDescent="0.25">
      <c r="C29" s="11">
        <f>C28/C27</f>
        <v>0.99969861999999998</v>
      </c>
      <c r="D29" s="11"/>
      <c r="E29" s="11"/>
      <c r="F29" s="8" t="s">
        <v>23</v>
      </c>
      <c r="G29" s="11">
        <f>G28/G27</f>
        <v>0.99850279495999994</v>
      </c>
      <c r="H29" s="11"/>
      <c r="I29" s="11"/>
    </row>
    <row r="30" spans="1:12" x14ac:dyDescent="0.25">
      <c r="J30">
        <v>1.001197618</v>
      </c>
    </row>
    <row r="31" spans="1:12" x14ac:dyDescent="0.25">
      <c r="A31" s="8" t="s">
        <v>44</v>
      </c>
      <c r="B31" s="8">
        <v>455170</v>
      </c>
      <c r="C31" s="8">
        <v>0.5</v>
      </c>
    </row>
    <row r="32" spans="1:12" x14ac:dyDescent="0.25">
      <c r="A32" t="s">
        <v>45</v>
      </c>
      <c r="B32" s="8">
        <f>($B$31-B23)/C23</f>
        <v>-1.2917277974318684</v>
      </c>
      <c r="D32" s="8">
        <f>($B$31-D23)/E23</f>
        <v>0.35046488844127333</v>
      </c>
      <c r="F32" s="8">
        <f>($B$31-F23)/G23</f>
        <v>-1.2242760359557465</v>
      </c>
      <c r="H32" s="8">
        <f>($B$31-H23)/I23</f>
        <v>-2.1310943500048283</v>
      </c>
    </row>
  </sheetData>
  <hyperlinks>
    <hyperlink ref="J7" r:id="rId1"/>
    <hyperlink ref="J6" r:id="rId2"/>
  </hyperlinks>
  <pageMargins left="0.7" right="0.7" top="0.75" bottom="0.75" header="0.3" footer="0.3"/>
  <pageSetup orientation="portrait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muminus</vt:lpstr>
      <vt:lpstr>muplus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</dc:creator>
  <cp:lastModifiedBy>Brendan</cp:lastModifiedBy>
  <dcterms:created xsi:type="dcterms:W3CDTF">2011-12-16T02:50:57Z</dcterms:created>
  <dcterms:modified xsi:type="dcterms:W3CDTF">2012-01-07T07:10:16Z</dcterms:modified>
</cp:coreProperties>
</file>